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3"/>
  </bookViews>
  <sheets>
    <sheet name="JAN" sheetId="1" r:id="rId1"/>
    <sheet name="FEB" sheetId="2" r:id="rId2"/>
    <sheet name="MAR" sheetId="3" r:id="rId3"/>
    <sheet name="APR" sheetId="4" r:id="rId4"/>
  </sheets>
  <calcPr calcId="125725"/>
</workbook>
</file>

<file path=xl/calcChain.xml><?xml version="1.0" encoding="utf-8"?>
<calcChain xmlns="http://schemas.openxmlformats.org/spreadsheetml/2006/main">
  <c r="D17" i="4"/>
  <c r="D16"/>
  <c r="D15"/>
  <c r="D11"/>
  <c r="D10"/>
  <c r="D9"/>
  <c r="D7"/>
  <c r="D5"/>
  <c r="C17"/>
  <c r="C16"/>
  <c r="C15"/>
  <c r="C11"/>
  <c r="C10"/>
  <c r="C7"/>
  <c r="C5"/>
  <c r="B17"/>
  <c r="B16"/>
  <c r="B15"/>
  <c r="B11"/>
  <c r="B7"/>
  <c r="B5"/>
  <c r="B19" l="1"/>
  <c r="D19"/>
  <c r="C19"/>
  <c r="H19"/>
  <c r="G19"/>
  <c r="F19"/>
  <c r="D18" i="3"/>
  <c r="D17"/>
  <c r="D16"/>
  <c r="D15"/>
  <c r="D11"/>
  <c r="D10"/>
  <c r="D7"/>
  <c r="D5"/>
  <c r="C17"/>
  <c r="C16"/>
  <c r="C15"/>
  <c r="C11"/>
  <c r="C10"/>
  <c r="C7"/>
  <c r="C5"/>
  <c r="B16"/>
  <c r="B15"/>
  <c r="B11"/>
  <c r="B7"/>
  <c r="C19" l="1"/>
  <c r="H19"/>
  <c r="G19"/>
  <c r="F19"/>
  <c r="B19"/>
  <c r="D17" i="2"/>
  <c r="D15"/>
  <c r="D11"/>
  <c r="D7"/>
  <c r="D5"/>
  <c r="C17"/>
  <c r="C15"/>
  <c r="C11"/>
  <c r="C7"/>
  <c r="C5"/>
  <c r="D19" i="3" l="1"/>
  <c r="H19" i="2"/>
  <c r="G19"/>
  <c r="F19"/>
  <c r="D19"/>
  <c r="C19"/>
  <c r="B19"/>
  <c r="H19" i="1"/>
  <c r="G19"/>
  <c r="F19"/>
  <c r="D19"/>
  <c r="C19"/>
  <c r="B19"/>
</calcChain>
</file>

<file path=xl/sharedStrings.xml><?xml version="1.0" encoding="utf-8"?>
<sst xmlns="http://schemas.openxmlformats.org/spreadsheetml/2006/main" count="112" uniqueCount="37">
  <si>
    <t>BUILDING PERMIT REPORT SUMMARY</t>
  </si>
  <si>
    <t>TYPE</t>
  </si>
  <si>
    <t>NEW RESIDENCE</t>
  </si>
  <si>
    <t>NEW MULTI-FAMILY RESIDENTIAL</t>
  </si>
  <si>
    <t>ADD/REMODEL RESIDENCE</t>
  </si>
  <si>
    <t>ADD/REMODEL MULTI-
FAMILY RES.</t>
  </si>
  <si>
    <t>MANUF. HOME PLCMNT.</t>
  </si>
  <si>
    <t>NEW COMMERCIAL</t>
  </si>
  <si>
    <t>ADD/REMODEL COMMERCIAL</t>
  </si>
  <si>
    <t>NEW INDUSTRIAL</t>
  </si>
  <si>
    <t>ADD/REMODEL INDUSTRIAL</t>
  </si>
  <si>
    <t>RIGHT-OF-WAY</t>
  </si>
  <si>
    <t>ROOF</t>
  </si>
  <si>
    <t>FENCE</t>
  </si>
  <si>
    <t>SIGN</t>
  </si>
  <si>
    <t>OTHER</t>
  </si>
  <si>
    <t>TOTALS</t>
  </si>
  <si>
    <t>JANUARY 2017</t>
  </si>
  <si>
    <t>2017 YTD NO.</t>
  </si>
  <si>
    <t>2017 YTD 
VALUE</t>
  </si>
  <si>
    <t>2017 YTD 
FEES</t>
  </si>
  <si>
    <t>JAN NO.</t>
  </si>
  <si>
    <t>JAN VALUE</t>
  </si>
  <si>
    <t>JAN FEES</t>
  </si>
  <si>
    <t>NA</t>
  </si>
  <si>
    <t>FEBRUARY 2017</t>
  </si>
  <si>
    <t>FEB NO.</t>
  </si>
  <si>
    <t>FEB VALUE</t>
  </si>
  <si>
    <t>FEB FEES</t>
  </si>
  <si>
    <t>MARCH 2017</t>
  </si>
  <si>
    <t>MAR NO.</t>
  </si>
  <si>
    <t>MAR VALUE</t>
  </si>
  <si>
    <t>MAR FEES</t>
  </si>
  <si>
    <t>APRIL 2017</t>
  </si>
  <si>
    <t>APR NO.</t>
  </si>
  <si>
    <t>APR VALUE</t>
  </si>
  <si>
    <t>APR FEES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</si>
</sst>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7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FFFF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rgb="FF000000"/>
      </patternFill>
    </fill>
    <fill>
      <patternFill patternType="solid">
        <fgColor rgb="FF002060"/>
        <bgColor rgb="FF000000"/>
      </patternFill>
    </fill>
    <fill>
      <patternFill patternType="solid">
        <fgColor rgb="FFFF5050"/>
        <bgColor rgb="FF000000"/>
      </patternFill>
    </fill>
    <fill>
      <patternFill patternType="solid">
        <fgColor theme="6" tint="-0.249977111117893"/>
        <bgColor rgb="FF000000"/>
      </patternFill>
    </fill>
    <fill>
      <patternFill patternType="solid">
        <fgColor rgb="FF00B0F0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4" borderId="7" xfId="0" applyFont="1" applyFill="1" applyBorder="1"/>
    <xf numFmtId="0" fontId="4" fillId="4" borderId="7" xfId="0" applyFont="1" applyFill="1" applyBorder="1" applyAlignment="1">
      <alignment horizontal="center"/>
    </xf>
    <xf numFmtId="8" fontId="4" fillId="4" borderId="9" xfId="0" applyNumberFormat="1" applyFont="1" applyFill="1" applyBorder="1" applyAlignment="1">
      <alignment horizontal="right"/>
    </xf>
    <xf numFmtId="8" fontId="4" fillId="4" borderId="7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5" fillId="0" borderId="7" xfId="0" applyFont="1" applyBorder="1" applyAlignment="1">
      <alignment wrapText="1"/>
    </xf>
    <xf numFmtId="8" fontId="4" fillId="0" borderId="9" xfId="0" applyNumberFormat="1" applyFont="1" applyBorder="1" applyAlignment="1">
      <alignment horizontal="right"/>
    </xf>
    <xf numFmtId="8" fontId="4" fillId="0" borderId="7" xfId="0" applyNumberFormat="1" applyFont="1" applyBorder="1" applyAlignment="1">
      <alignment horizontal="right"/>
    </xf>
    <xf numFmtId="0" fontId="5" fillId="0" borderId="7" xfId="0" applyFont="1" applyBorder="1"/>
    <xf numFmtId="0" fontId="4" fillId="3" borderId="12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8" fontId="6" fillId="5" borderId="8" xfId="0" applyNumberFormat="1" applyFont="1" applyFill="1" applyBorder="1" applyAlignment="1">
      <alignment horizontal="right"/>
    </xf>
    <xf numFmtId="8" fontId="6" fillId="5" borderId="7" xfId="0" applyNumberFormat="1" applyFont="1" applyFill="1" applyBorder="1" applyAlignment="1">
      <alignment horizontal="right"/>
    </xf>
    <xf numFmtId="38" fontId="6" fillId="5" borderId="7" xfId="0" applyNumberFormat="1" applyFont="1" applyFill="1" applyBorder="1" applyAlignment="1">
      <alignment horizontal="center"/>
    </xf>
    <xf numFmtId="8" fontId="6" fillId="5" borderId="9" xfId="0" applyNumberFormat="1" applyFont="1" applyFill="1" applyBorder="1" applyAlignment="1">
      <alignment horizontal="right"/>
    </xf>
    <xf numFmtId="0" fontId="6" fillId="6" borderId="7" xfId="0" applyFont="1" applyFill="1" applyBorder="1"/>
    <xf numFmtId="0" fontId="6" fillId="6" borderId="7" xfId="0" applyFont="1" applyFill="1" applyBorder="1" applyAlignment="1">
      <alignment horizontal="center"/>
    </xf>
    <xf numFmtId="8" fontId="6" fillId="6" borderId="8" xfId="0" applyNumberFormat="1" applyFont="1" applyFill="1" applyBorder="1" applyAlignment="1">
      <alignment horizontal="right"/>
    </xf>
    <xf numFmtId="8" fontId="6" fillId="6" borderId="7" xfId="0" applyNumberFormat="1" applyFont="1" applyFill="1" applyBorder="1" applyAlignment="1">
      <alignment horizontal="right"/>
    </xf>
    <xf numFmtId="38" fontId="6" fillId="6" borderId="7" xfId="0" applyNumberFormat="1" applyFont="1" applyFill="1" applyBorder="1" applyAlignment="1">
      <alignment horizontal="center"/>
    </xf>
    <xf numFmtId="8" fontId="6" fillId="6" borderId="9" xfId="0" applyNumberFormat="1" applyFont="1" applyFill="1" applyBorder="1" applyAlignment="1">
      <alignment horizontal="right"/>
    </xf>
    <xf numFmtId="0" fontId="6" fillId="7" borderId="7" xfId="0" applyFont="1" applyFill="1" applyBorder="1"/>
    <xf numFmtId="0" fontId="6" fillId="7" borderId="7" xfId="0" applyFont="1" applyFill="1" applyBorder="1" applyAlignment="1">
      <alignment horizontal="center"/>
    </xf>
    <xf numFmtId="8" fontId="6" fillId="7" borderId="8" xfId="0" applyNumberFormat="1" applyFont="1" applyFill="1" applyBorder="1" applyAlignment="1">
      <alignment horizontal="right"/>
    </xf>
    <xf numFmtId="8" fontId="6" fillId="7" borderId="7" xfId="0" applyNumberFormat="1" applyFont="1" applyFill="1" applyBorder="1" applyAlignment="1">
      <alignment horizontal="right"/>
    </xf>
    <xf numFmtId="38" fontId="6" fillId="7" borderId="7" xfId="0" applyNumberFormat="1" applyFont="1" applyFill="1" applyBorder="1" applyAlignment="1">
      <alignment horizontal="center"/>
    </xf>
    <xf numFmtId="8" fontId="6" fillId="7" borderId="9" xfId="0" applyNumberFormat="1" applyFont="1" applyFill="1" applyBorder="1" applyAlignment="1">
      <alignment horizontal="right"/>
    </xf>
    <xf numFmtId="8" fontId="4" fillId="0" borderId="10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6" fillId="8" borderId="7" xfId="0" applyFont="1" applyFill="1" applyBorder="1"/>
    <xf numFmtId="0" fontId="6" fillId="8" borderId="7" xfId="0" applyFont="1" applyFill="1" applyBorder="1" applyAlignment="1">
      <alignment horizontal="center"/>
    </xf>
    <xf numFmtId="8" fontId="6" fillId="8" borderId="8" xfId="0" applyNumberFormat="1" applyFont="1" applyFill="1" applyBorder="1" applyAlignment="1">
      <alignment horizontal="right"/>
    </xf>
    <xf numFmtId="8" fontId="6" fillId="8" borderId="7" xfId="0" applyNumberFormat="1" applyFont="1" applyFill="1" applyBorder="1" applyAlignment="1">
      <alignment horizontal="right"/>
    </xf>
    <xf numFmtId="38" fontId="6" fillId="8" borderId="7" xfId="0" applyNumberFormat="1" applyFont="1" applyFill="1" applyBorder="1" applyAlignment="1">
      <alignment horizontal="center"/>
    </xf>
    <xf numFmtId="8" fontId="6" fillId="8" borderId="9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B36" sqref="B36"/>
    </sheetView>
  </sheetViews>
  <sheetFormatPr defaultRowHeight="15"/>
  <cols>
    <col min="1" max="1" width="34" bestFit="1" customWidth="1"/>
    <col min="2" max="2" width="8.85546875" bestFit="1" customWidth="1"/>
    <col min="3" max="3" width="16.140625" bestFit="1" customWidth="1"/>
    <col min="4" max="4" width="13.28515625" bestFit="1" customWidth="1"/>
    <col min="5" max="5" width="2.85546875" customWidth="1"/>
    <col min="6" max="6" width="8.28515625" bestFit="1" customWidth="1"/>
    <col min="7" max="7" width="16.140625" bestFit="1" customWidth="1"/>
    <col min="8" max="8" width="12" bestFit="1" customWidth="1"/>
  </cols>
  <sheetData>
    <row r="1" spans="1:8" ht="15.75">
      <c r="A1" s="39" t="s">
        <v>0</v>
      </c>
      <c r="B1" s="40"/>
      <c r="C1" s="40"/>
      <c r="D1" s="40"/>
      <c r="E1" s="40"/>
      <c r="F1" s="40"/>
      <c r="G1" s="40"/>
      <c r="H1" s="41"/>
    </row>
    <row r="2" spans="1:8" ht="15.75">
      <c r="A2" s="42" t="s">
        <v>17</v>
      </c>
      <c r="B2" s="43"/>
      <c r="C2" s="43"/>
      <c r="D2" s="43"/>
      <c r="E2" s="43"/>
      <c r="F2" s="43"/>
      <c r="G2" s="43"/>
      <c r="H2" s="44"/>
    </row>
    <row r="3" spans="1:8" ht="30">
      <c r="A3" s="1" t="s">
        <v>1</v>
      </c>
      <c r="B3" s="2" t="s">
        <v>18</v>
      </c>
      <c r="C3" s="3" t="s">
        <v>19</v>
      </c>
      <c r="D3" s="2" t="s">
        <v>20</v>
      </c>
      <c r="E3" s="2"/>
      <c r="F3" s="1" t="s">
        <v>21</v>
      </c>
      <c r="G3" s="4" t="s">
        <v>22</v>
      </c>
      <c r="H3" s="1" t="s">
        <v>23</v>
      </c>
    </row>
    <row r="4" spans="1:8">
      <c r="A4" s="5"/>
      <c r="B4" s="6"/>
      <c r="C4" s="7"/>
      <c r="D4" s="7"/>
      <c r="E4" s="8"/>
      <c r="F4" s="6"/>
      <c r="G4" s="9"/>
      <c r="H4" s="6"/>
    </row>
    <row r="5" spans="1:8">
      <c r="A5" s="10" t="s">
        <v>2</v>
      </c>
      <c r="B5" s="11">
        <v>1</v>
      </c>
      <c r="C5" s="12">
        <v>165621</v>
      </c>
      <c r="D5" s="13">
        <v>531</v>
      </c>
      <c r="E5" s="14"/>
      <c r="F5" s="11">
        <v>1</v>
      </c>
      <c r="G5" s="12">
        <v>165621</v>
      </c>
      <c r="H5" s="13">
        <v>531</v>
      </c>
    </row>
    <row r="6" spans="1:8">
      <c r="A6" s="15" t="s">
        <v>3</v>
      </c>
      <c r="B6" s="6">
        <v>0</v>
      </c>
      <c r="C6" s="16">
        <v>0</v>
      </c>
      <c r="D6" s="17">
        <v>0</v>
      </c>
      <c r="E6" s="14"/>
      <c r="F6" s="6">
        <v>0</v>
      </c>
      <c r="G6" s="16">
        <v>0</v>
      </c>
      <c r="H6" s="17">
        <v>0</v>
      </c>
    </row>
    <row r="7" spans="1:8">
      <c r="A7" s="10" t="s">
        <v>4</v>
      </c>
      <c r="B7" s="11">
        <v>4</v>
      </c>
      <c r="C7" s="12">
        <v>73992</v>
      </c>
      <c r="D7" s="13">
        <v>453</v>
      </c>
      <c r="E7" s="14"/>
      <c r="F7" s="11">
        <v>4</v>
      </c>
      <c r="G7" s="12">
        <v>73992</v>
      </c>
      <c r="H7" s="13">
        <v>453</v>
      </c>
    </row>
    <row r="8" spans="1:8">
      <c r="A8" s="18" t="s">
        <v>5</v>
      </c>
      <c r="B8" s="6">
        <v>0</v>
      </c>
      <c r="C8" s="16">
        <v>0</v>
      </c>
      <c r="D8" s="17">
        <v>0</v>
      </c>
      <c r="E8" s="14"/>
      <c r="F8" s="6">
        <v>0</v>
      </c>
      <c r="G8" s="16">
        <v>0</v>
      </c>
      <c r="H8" s="17">
        <v>0</v>
      </c>
    </row>
    <row r="9" spans="1:8">
      <c r="A9" s="10" t="s">
        <v>6</v>
      </c>
      <c r="B9" s="11">
        <v>0</v>
      </c>
      <c r="C9" s="12" t="s">
        <v>24</v>
      </c>
      <c r="D9" s="13">
        <v>0</v>
      </c>
      <c r="E9" s="14"/>
      <c r="F9" s="11">
        <v>0</v>
      </c>
      <c r="G9" s="12" t="s">
        <v>24</v>
      </c>
      <c r="H9" s="13">
        <v>0</v>
      </c>
    </row>
    <row r="10" spans="1:8">
      <c r="A10" s="18" t="s">
        <v>7</v>
      </c>
      <c r="B10" s="6">
        <v>0</v>
      </c>
      <c r="C10" s="16">
        <v>0</v>
      </c>
      <c r="D10" s="17">
        <v>0</v>
      </c>
      <c r="E10" s="14"/>
      <c r="F10" s="6">
        <v>0</v>
      </c>
      <c r="G10" s="16">
        <v>0</v>
      </c>
      <c r="H10" s="17">
        <v>0</v>
      </c>
    </row>
    <row r="11" spans="1:8">
      <c r="A11" s="10" t="s">
        <v>8</v>
      </c>
      <c r="B11" s="11">
        <v>2</v>
      </c>
      <c r="C11" s="12">
        <v>400000</v>
      </c>
      <c r="D11" s="13">
        <v>1831</v>
      </c>
      <c r="E11" s="14"/>
      <c r="F11" s="11">
        <v>2</v>
      </c>
      <c r="G11" s="12">
        <v>400000</v>
      </c>
      <c r="H11" s="13">
        <v>1831</v>
      </c>
    </row>
    <row r="12" spans="1:8">
      <c r="A12" s="18" t="s">
        <v>9</v>
      </c>
      <c r="B12" s="6">
        <v>0</v>
      </c>
      <c r="C12" s="16">
        <v>0</v>
      </c>
      <c r="D12" s="17">
        <v>0</v>
      </c>
      <c r="E12" s="14"/>
      <c r="F12" s="6">
        <v>0</v>
      </c>
      <c r="G12" s="16">
        <v>0</v>
      </c>
      <c r="H12" s="17">
        <v>0</v>
      </c>
    </row>
    <row r="13" spans="1:8">
      <c r="A13" s="10" t="s">
        <v>10</v>
      </c>
      <c r="B13" s="11">
        <v>0</v>
      </c>
      <c r="C13" s="12">
        <v>0</v>
      </c>
      <c r="D13" s="13">
        <v>0</v>
      </c>
      <c r="E13" s="14"/>
      <c r="F13" s="11">
        <v>0</v>
      </c>
      <c r="G13" s="12">
        <v>0</v>
      </c>
      <c r="H13" s="13">
        <v>0</v>
      </c>
    </row>
    <row r="14" spans="1:8">
      <c r="A14" s="18" t="s">
        <v>11</v>
      </c>
      <c r="B14" s="6">
        <v>0</v>
      </c>
      <c r="C14" s="16" t="s">
        <v>24</v>
      </c>
      <c r="D14" s="17">
        <v>0</v>
      </c>
      <c r="E14" s="14"/>
      <c r="F14" s="6">
        <v>0</v>
      </c>
      <c r="G14" s="16" t="s">
        <v>24</v>
      </c>
      <c r="H14" s="17">
        <v>0</v>
      </c>
    </row>
    <row r="15" spans="1:8">
      <c r="A15" s="10" t="s">
        <v>12</v>
      </c>
      <c r="B15" s="11">
        <v>1</v>
      </c>
      <c r="C15" s="12">
        <v>55545</v>
      </c>
      <c r="D15" s="13">
        <v>475</v>
      </c>
      <c r="E15" s="14"/>
      <c r="F15" s="11">
        <v>1</v>
      </c>
      <c r="G15" s="12">
        <v>55545</v>
      </c>
      <c r="H15" s="13">
        <v>475</v>
      </c>
    </row>
    <row r="16" spans="1:8">
      <c r="A16" s="18" t="s">
        <v>13</v>
      </c>
      <c r="B16" s="6">
        <v>0</v>
      </c>
      <c r="C16" s="16">
        <v>0</v>
      </c>
      <c r="D16" s="17">
        <v>0</v>
      </c>
      <c r="E16" s="14"/>
      <c r="F16" s="6">
        <v>0</v>
      </c>
      <c r="G16" s="16">
        <v>0</v>
      </c>
      <c r="H16" s="17">
        <v>0</v>
      </c>
    </row>
    <row r="17" spans="1:8">
      <c r="A17" s="10" t="s">
        <v>14</v>
      </c>
      <c r="B17" s="11">
        <v>2</v>
      </c>
      <c r="C17" s="12">
        <v>65000</v>
      </c>
      <c r="D17" s="13">
        <v>562</v>
      </c>
      <c r="E17" s="14"/>
      <c r="F17" s="11">
        <v>2</v>
      </c>
      <c r="G17" s="12">
        <v>65000</v>
      </c>
      <c r="H17" s="13">
        <v>562</v>
      </c>
    </row>
    <row r="18" spans="1:8">
      <c r="A18" s="18" t="s">
        <v>15</v>
      </c>
      <c r="B18" s="6">
        <v>0</v>
      </c>
      <c r="C18" s="16">
        <v>0</v>
      </c>
      <c r="D18" s="17">
        <v>0</v>
      </c>
      <c r="E18" s="19"/>
      <c r="F18" s="6">
        <v>0</v>
      </c>
      <c r="G18" s="16">
        <v>0</v>
      </c>
      <c r="H18" s="17">
        <v>0</v>
      </c>
    </row>
    <row r="19" spans="1:8" ht="15.75">
      <c r="A19" s="20" t="s">
        <v>16</v>
      </c>
      <c r="B19" s="21">
        <f>SUM(B5:B18)</f>
        <v>10</v>
      </c>
      <c r="C19" s="22">
        <f>SUM(C5:C18)</f>
        <v>760158</v>
      </c>
      <c r="D19" s="23">
        <f>SUM(D5:D18)</f>
        <v>3852</v>
      </c>
      <c r="E19" s="21"/>
      <c r="F19" s="24">
        <f>SUM(F5:F18)</f>
        <v>10</v>
      </c>
      <c r="G19" s="25">
        <f>SUM(G5:G18)</f>
        <v>760158</v>
      </c>
      <c r="H19" s="23">
        <f>SUM(H5:H18)</f>
        <v>3852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D36" sqref="D36"/>
    </sheetView>
  </sheetViews>
  <sheetFormatPr defaultRowHeight="15"/>
  <cols>
    <col min="1" max="1" width="34" bestFit="1" customWidth="1"/>
    <col min="2" max="2" width="8.85546875" bestFit="1" customWidth="1"/>
    <col min="3" max="3" width="16.140625" bestFit="1" customWidth="1"/>
    <col min="4" max="4" width="13.28515625" bestFit="1" customWidth="1"/>
    <col min="5" max="5" width="2.85546875" customWidth="1"/>
    <col min="6" max="6" width="8.28515625" bestFit="1" customWidth="1"/>
    <col min="7" max="7" width="16.140625" bestFit="1" customWidth="1"/>
    <col min="8" max="8" width="12" bestFit="1" customWidth="1"/>
  </cols>
  <sheetData>
    <row r="1" spans="1:8" ht="15.75">
      <c r="A1" s="39" t="s">
        <v>0</v>
      </c>
      <c r="B1" s="40"/>
      <c r="C1" s="40"/>
      <c r="D1" s="40"/>
      <c r="E1" s="40"/>
      <c r="F1" s="40"/>
      <c r="G1" s="40"/>
      <c r="H1" s="41"/>
    </row>
    <row r="2" spans="1:8" ht="15.75">
      <c r="A2" s="42" t="s">
        <v>25</v>
      </c>
      <c r="B2" s="43"/>
      <c r="C2" s="43"/>
      <c r="D2" s="43"/>
      <c r="E2" s="43"/>
      <c r="F2" s="43"/>
      <c r="G2" s="43"/>
      <c r="H2" s="44"/>
    </row>
    <row r="3" spans="1:8" ht="30">
      <c r="A3" s="1" t="s">
        <v>1</v>
      </c>
      <c r="B3" s="2" t="s">
        <v>18</v>
      </c>
      <c r="C3" s="3" t="s">
        <v>19</v>
      </c>
      <c r="D3" s="2" t="s">
        <v>20</v>
      </c>
      <c r="E3" s="2"/>
      <c r="F3" s="1" t="s">
        <v>26</v>
      </c>
      <c r="G3" s="4" t="s">
        <v>27</v>
      </c>
      <c r="H3" s="1" t="s">
        <v>28</v>
      </c>
    </row>
    <row r="4" spans="1:8">
      <c r="A4" s="5"/>
      <c r="B4" s="6"/>
      <c r="C4" s="7"/>
      <c r="D4" s="7"/>
      <c r="E4" s="8"/>
      <c r="F4" s="6"/>
      <c r="G4" s="9"/>
      <c r="H4" s="6"/>
    </row>
    <row r="5" spans="1:8">
      <c r="A5" s="10" t="s">
        <v>2</v>
      </c>
      <c r="B5" s="11">
        <v>4</v>
      </c>
      <c r="C5" s="12">
        <f>G5+165621</f>
        <v>927492</v>
      </c>
      <c r="D5" s="13">
        <f>H5+531</f>
        <v>3193</v>
      </c>
      <c r="E5" s="14"/>
      <c r="F5" s="11">
        <v>3</v>
      </c>
      <c r="G5" s="12">
        <v>761871</v>
      </c>
      <c r="H5" s="13">
        <v>2662</v>
      </c>
    </row>
    <row r="6" spans="1:8">
      <c r="A6" s="15" t="s">
        <v>3</v>
      </c>
      <c r="B6" s="6">
        <v>1</v>
      </c>
      <c r="C6" s="16">
        <v>285889</v>
      </c>
      <c r="D6" s="17">
        <v>1023</v>
      </c>
      <c r="E6" s="14"/>
      <c r="F6" s="6">
        <v>1</v>
      </c>
      <c r="G6" s="16">
        <v>285889</v>
      </c>
      <c r="H6" s="17">
        <v>1023</v>
      </c>
    </row>
    <row r="7" spans="1:8">
      <c r="A7" s="10" t="s">
        <v>4</v>
      </c>
      <c r="B7" s="11">
        <v>12</v>
      </c>
      <c r="C7" s="12">
        <f>G7+73992</f>
        <v>442584</v>
      </c>
      <c r="D7" s="13">
        <f>H7+453</f>
        <v>2027</v>
      </c>
      <c r="E7" s="14"/>
      <c r="F7" s="11">
        <v>8</v>
      </c>
      <c r="G7" s="12">
        <v>368592</v>
      </c>
      <c r="H7" s="13">
        <v>1574</v>
      </c>
    </row>
    <row r="8" spans="1:8">
      <c r="A8" s="18" t="s">
        <v>5</v>
      </c>
      <c r="B8" s="6">
        <v>0</v>
      </c>
      <c r="C8" s="16">
        <v>0</v>
      </c>
      <c r="D8" s="17">
        <v>0</v>
      </c>
      <c r="E8" s="14"/>
      <c r="F8" s="6">
        <v>0</v>
      </c>
      <c r="G8" s="16">
        <v>0</v>
      </c>
      <c r="H8" s="17">
        <v>0</v>
      </c>
    </row>
    <row r="9" spans="1:8">
      <c r="A9" s="10" t="s">
        <v>6</v>
      </c>
      <c r="B9" s="11">
        <v>2</v>
      </c>
      <c r="C9" s="12" t="s">
        <v>24</v>
      </c>
      <c r="D9" s="13">
        <v>100</v>
      </c>
      <c r="E9" s="14"/>
      <c r="F9" s="11">
        <v>2</v>
      </c>
      <c r="G9" s="12" t="s">
        <v>24</v>
      </c>
      <c r="H9" s="13">
        <v>100</v>
      </c>
    </row>
    <row r="10" spans="1:8">
      <c r="A10" s="18" t="s">
        <v>7</v>
      </c>
      <c r="B10" s="6">
        <v>1</v>
      </c>
      <c r="C10" s="16">
        <v>392000</v>
      </c>
      <c r="D10" s="17">
        <v>1870</v>
      </c>
      <c r="E10" s="14"/>
      <c r="F10" s="6">
        <v>1</v>
      </c>
      <c r="G10" s="16">
        <v>392000</v>
      </c>
      <c r="H10" s="17">
        <v>1870</v>
      </c>
    </row>
    <row r="11" spans="1:8">
      <c r="A11" s="10" t="s">
        <v>8</v>
      </c>
      <c r="B11" s="11">
        <v>9</v>
      </c>
      <c r="C11" s="12">
        <f>G11+400000</f>
        <v>2668218</v>
      </c>
      <c r="D11" s="13">
        <f>H11+1831</f>
        <v>10546</v>
      </c>
      <c r="E11" s="14"/>
      <c r="F11" s="11">
        <v>7</v>
      </c>
      <c r="G11" s="12">
        <v>2268218</v>
      </c>
      <c r="H11" s="13">
        <v>8715</v>
      </c>
    </row>
    <row r="12" spans="1:8">
      <c r="A12" s="18" t="s">
        <v>9</v>
      </c>
      <c r="B12" s="6">
        <v>0</v>
      </c>
      <c r="C12" s="16">
        <v>0</v>
      </c>
      <c r="D12" s="17">
        <v>0</v>
      </c>
      <c r="E12" s="14"/>
      <c r="F12" s="6">
        <v>0</v>
      </c>
      <c r="G12" s="16">
        <v>0</v>
      </c>
      <c r="H12" s="17">
        <v>0</v>
      </c>
    </row>
    <row r="13" spans="1:8">
      <c r="A13" s="10" t="s">
        <v>10</v>
      </c>
      <c r="B13" s="11">
        <v>0</v>
      </c>
      <c r="C13" s="12">
        <v>0</v>
      </c>
      <c r="D13" s="13">
        <v>0</v>
      </c>
      <c r="E13" s="14"/>
      <c r="F13" s="11">
        <v>0</v>
      </c>
      <c r="G13" s="12">
        <v>0</v>
      </c>
      <c r="H13" s="13">
        <v>0</v>
      </c>
    </row>
    <row r="14" spans="1:8">
      <c r="A14" s="18" t="s">
        <v>11</v>
      </c>
      <c r="B14" s="6">
        <v>0</v>
      </c>
      <c r="C14" s="16" t="s">
        <v>24</v>
      </c>
      <c r="D14" s="17">
        <v>0</v>
      </c>
      <c r="E14" s="14"/>
      <c r="F14" s="6">
        <v>0</v>
      </c>
      <c r="G14" s="16" t="s">
        <v>24</v>
      </c>
      <c r="H14" s="17">
        <v>0</v>
      </c>
    </row>
    <row r="15" spans="1:8">
      <c r="A15" s="10" t="s">
        <v>12</v>
      </c>
      <c r="B15" s="11">
        <v>4</v>
      </c>
      <c r="C15" s="12">
        <f>G15+55545</f>
        <v>73045</v>
      </c>
      <c r="D15" s="13">
        <f>H15+475</f>
        <v>627</v>
      </c>
      <c r="E15" s="14"/>
      <c r="F15" s="11">
        <v>3</v>
      </c>
      <c r="G15" s="12">
        <v>17500</v>
      </c>
      <c r="H15" s="13">
        <v>152</v>
      </c>
    </row>
    <row r="16" spans="1:8">
      <c r="A16" s="18" t="s">
        <v>13</v>
      </c>
      <c r="B16" s="6">
        <v>7</v>
      </c>
      <c r="C16" s="16">
        <v>15625</v>
      </c>
      <c r="D16" s="17">
        <v>187</v>
      </c>
      <c r="E16" s="14"/>
      <c r="F16" s="6">
        <v>7</v>
      </c>
      <c r="G16" s="16">
        <v>15625</v>
      </c>
      <c r="H16" s="17">
        <v>187</v>
      </c>
    </row>
    <row r="17" spans="1:8">
      <c r="A17" s="10" t="s">
        <v>14</v>
      </c>
      <c r="B17" s="11">
        <v>3</v>
      </c>
      <c r="C17" s="12">
        <f>G17+65000</f>
        <v>67490</v>
      </c>
      <c r="D17" s="13">
        <f>H17+562</f>
        <v>642</v>
      </c>
      <c r="E17" s="14"/>
      <c r="F17" s="11">
        <v>1</v>
      </c>
      <c r="G17" s="12">
        <v>2490</v>
      </c>
      <c r="H17" s="13">
        <v>80</v>
      </c>
    </row>
    <row r="18" spans="1:8">
      <c r="A18" s="18" t="s">
        <v>15</v>
      </c>
      <c r="B18" s="6">
        <v>1</v>
      </c>
      <c r="C18" s="16">
        <v>0</v>
      </c>
      <c r="D18" s="17">
        <v>50</v>
      </c>
      <c r="E18" s="19"/>
      <c r="F18" s="6">
        <v>1</v>
      </c>
      <c r="G18" s="16">
        <v>0</v>
      </c>
      <c r="H18" s="17">
        <v>50</v>
      </c>
    </row>
    <row r="19" spans="1:8" ht="15.75">
      <c r="A19" s="26" t="s">
        <v>16</v>
      </c>
      <c r="B19" s="27">
        <f>SUM(B5:B18)</f>
        <v>44</v>
      </c>
      <c r="C19" s="28">
        <f>SUM(C5:C18)</f>
        <v>4872343</v>
      </c>
      <c r="D19" s="29">
        <f>SUM(D5:D18)</f>
        <v>20265</v>
      </c>
      <c r="E19" s="27"/>
      <c r="F19" s="30">
        <f>SUM(F5:F18)</f>
        <v>34</v>
      </c>
      <c r="G19" s="31">
        <f>SUM(G5:G18)</f>
        <v>4112185</v>
      </c>
      <c r="H19" s="29">
        <f>SUM(H5:H18)</f>
        <v>16413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L17" sqref="L17"/>
    </sheetView>
  </sheetViews>
  <sheetFormatPr defaultRowHeight="15"/>
  <cols>
    <col min="1" max="1" width="34" bestFit="1" customWidth="1"/>
    <col min="2" max="2" width="8.85546875" bestFit="1" customWidth="1"/>
    <col min="3" max="3" width="16.140625" bestFit="1" customWidth="1"/>
    <col min="4" max="4" width="13.28515625" bestFit="1" customWidth="1"/>
    <col min="5" max="5" width="2.85546875" customWidth="1"/>
    <col min="6" max="6" width="8.28515625" bestFit="1" customWidth="1"/>
    <col min="7" max="7" width="16.140625" bestFit="1" customWidth="1"/>
    <col min="8" max="8" width="12" bestFit="1" customWidth="1"/>
  </cols>
  <sheetData>
    <row r="1" spans="1:9" ht="15.75">
      <c r="A1" s="39" t="s">
        <v>0</v>
      </c>
      <c r="B1" s="40"/>
      <c r="C1" s="40"/>
      <c r="D1" s="40"/>
      <c r="E1" s="40"/>
      <c r="F1" s="40"/>
      <c r="G1" s="40"/>
      <c r="H1" s="41"/>
    </row>
    <row r="2" spans="1:9" ht="15.75">
      <c r="A2" s="42" t="s">
        <v>29</v>
      </c>
      <c r="B2" s="43"/>
      <c r="C2" s="43"/>
      <c r="D2" s="43"/>
      <c r="E2" s="43"/>
      <c r="F2" s="43"/>
      <c r="G2" s="43"/>
      <c r="H2" s="44"/>
    </row>
    <row r="3" spans="1:9" ht="30">
      <c r="A3" s="1" t="s">
        <v>1</v>
      </c>
      <c r="B3" s="2" t="s">
        <v>18</v>
      </c>
      <c r="C3" s="3" t="s">
        <v>19</v>
      </c>
      <c r="D3" s="2" t="s">
        <v>20</v>
      </c>
      <c r="E3" s="2"/>
      <c r="F3" s="1" t="s">
        <v>30</v>
      </c>
      <c r="G3" s="4" t="s">
        <v>31</v>
      </c>
      <c r="H3" s="1" t="s">
        <v>32</v>
      </c>
    </row>
    <row r="4" spans="1:9">
      <c r="A4" s="5"/>
      <c r="B4" s="6"/>
      <c r="C4" s="7"/>
      <c r="D4" s="7"/>
      <c r="E4" s="8"/>
      <c r="F4" s="6"/>
      <c r="G4" s="9"/>
      <c r="H4" s="6"/>
    </row>
    <row r="5" spans="1:9">
      <c r="A5" s="10" t="s">
        <v>2</v>
      </c>
      <c r="B5" s="11">
        <v>5</v>
      </c>
      <c r="C5" s="12">
        <f>G5+927492</f>
        <v>1146842</v>
      </c>
      <c r="D5" s="13">
        <f>H5+3193</f>
        <v>4359</v>
      </c>
      <c r="E5" s="14"/>
      <c r="F5" s="11">
        <v>1</v>
      </c>
      <c r="G5" s="12">
        <v>219350</v>
      </c>
      <c r="H5" s="13">
        <v>1166</v>
      </c>
    </row>
    <row r="6" spans="1:9">
      <c r="A6" s="15" t="s">
        <v>3</v>
      </c>
      <c r="B6" s="6">
        <v>1</v>
      </c>
      <c r="C6" s="16">
        <v>285889</v>
      </c>
      <c r="D6" s="17">
        <v>1023</v>
      </c>
      <c r="E6" s="14"/>
      <c r="F6" s="6">
        <v>0</v>
      </c>
      <c r="G6" s="16">
        <v>0</v>
      </c>
      <c r="H6" s="17">
        <v>0</v>
      </c>
    </row>
    <row r="7" spans="1:9">
      <c r="A7" s="10" t="s">
        <v>4</v>
      </c>
      <c r="B7" s="11">
        <f>7+12</f>
        <v>19</v>
      </c>
      <c r="C7" s="12">
        <f>G7+442584</f>
        <v>566116</v>
      </c>
      <c r="D7" s="13">
        <f>H7+2027</f>
        <v>3089</v>
      </c>
      <c r="E7" s="14"/>
      <c r="F7" s="11">
        <v>7</v>
      </c>
      <c r="G7" s="12">
        <v>123532</v>
      </c>
      <c r="H7" s="13">
        <v>1062</v>
      </c>
    </row>
    <row r="8" spans="1:9">
      <c r="A8" s="18" t="s">
        <v>5</v>
      </c>
      <c r="B8" s="6">
        <v>0</v>
      </c>
      <c r="C8" s="16">
        <v>0</v>
      </c>
      <c r="D8" s="17">
        <v>0</v>
      </c>
      <c r="E8" s="14"/>
      <c r="F8" s="6">
        <v>0</v>
      </c>
      <c r="G8" s="16">
        <v>0</v>
      </c>
      <c r="H8" s="17">
        <v>0</v>
      </c>
    </row>
    <row r="9" spans="1:9">
      <c r="A9" s="10" t="s">
        <v>6</v>
      </c>
      <c r="B9" s="11">
        <v>2</v>
      </c>
      <c r="C9" s="12" t="s">
        <v>24</v>
      </c>
      <c r="D9" s="13">
        <v>100</v>
      </c>
      <c r="E9" s="14"/>
      <c r="F9" s="11">
        <v>0</v>
      </c>
      <c r="G9" s="12" t="s">
        <v>24</v>
      </c>
      <c r="H9" s="13">
        <v>0</v>
      </c>
    </row>
    <row r="10" spans="1:9">
      <c r="A10" s="18" t="s">
        <v>7</v>
      </c>
      <c r="B10" s="6">
        <v>4</v>
      </c>
      <c r="C10" s="16">
        <f>G10+392000</f>
        <v>4492000</v>
      </c>
      <c r="D10" s="17">
        <f>H10+1870</f>
        <v>15154</v>
      </c>
      <c r="E10" s="14"/>
      <c r="F10" s="6">
        <v>3</v>
      </c>
      <c r="G10" s="16">
        <v>4100000</v>
      </c>
      <c r="H10" s="17">
        <v>13284</v>
      </c>
    </row>
    <row r="11" spans="1:9">
      <c r="A11" s="10" t="s">
        <v>8</v>
      </c>
      <c r="B11" s="11">
        <f>F11+9</f>
        <v>13</v>
      </c>
      <c r="C11" s="12">
        <f>G11+2668218</f>
        <v>3041043</v>
      </c>
      <c r="D11" s="13">
        <f>H11+10546</f>
        <v>12963</v>
      </c>
      <c r="E11" s="14"/>
      <c r="F11" s="11">
        <v>4</v>
      </c>
      <c r="G11" s="12">
        <v>372825</v>
      </c>
      <c r="H11" s="13">
        <v>2417</v>
      </c>
    </row>
    <row r="12" spans="1:9">
      <c r="A12" s="18" t="s">
        <v>9</v>
      </c>
      <c r="B12" s="6">
        <v>0</v>
      </c>
      <c r="C12" s="16">
        <v>0</v>
      </c>
      <c r="D12" s="17">
        <v>0</v>
      </c>
      <c r="E12" s="14"/>
      <c r="F12" s="6">
        <v>0</v>
      </c>
      <c r="G12" s="16">
        <v>0</v>
      </c>
      <c r="H12" s="17">
        <v>0</v>
      </c>
      <c r="I12" s="38"/>
    </row>
    <row r="13" spans="1:9">
      <c r="A13" s="10" t="s">
        <v>10</v>
      </c>
      <c r="B13" s="11">
        <v>0</v>
      </c>
      <c r="C13" s="12">
        <v>0</v>
      </c>
      <c r="D13" s="13">
        <v>0</v>
      </c>
      <c r="E13" s="14"/>
      <c r="F13" s="11">
        <v>0</v>
      </c>
      <c r="G13" s="12">
        <v>0</v>
      </c>
      <c r="H13" s="13">
        <v>0</v>
      </c>
    </row>
    <row r="14" spans="1:9">
      <c r="A14" s="18" t="s">
        <v>11</v>
      </c>
      <c r="B14" s="6">
        <v>0</v>
      </c>
      <c r="C14" s="16" t="s">
        <v>24</v>
      </c>
      <c r="D14" s="17">
        <v>0</v>
      </c>
      <c r="E14" s="14"/>
      <c r="F14" s="6">
        <v>0</v>
      </c>
      <c r="G14" s="16" t="s">
        <v>24</v>
      </c>
      <c r="H14" s="17">
        <v>0</v>
      </c>
    </row>
    <row r="15" spans="1:9">
      <c r="A15" s="10" t="s">
        <v>12</v>
      </c>
      <c r="B15" s="11">
        <f>F15+4</f>
        <v>32</v>
      </c>
      <c r="C15" s="12">
        <f>G15+73045</f>
        <v>444017</v>
      </c>
      <c r="D15" s="13">
        <f>H15+627</f>
        <v>4225</v>
      </c>
      <c r="E15" s="14"/>
      <c r="F15" s="11">
        <v>28</v>
      </c>
      <c r="G15" s="12">
        <v>370972</v>
      </c>
      <c r="H15" s="13">
        <v>3598</v>
      </c>
    </row>
    <row r="16" spans="1:9">
      <c r="A16" s="18" t="s">
        <v>13</v>
      </c>
      <c r="B16" s="6">
        <f>F16+7</f>
        <v>15</v>
      </c>
      <c r="C16" s="16">
        <f>G16+15625</f>
        <v>38745</v>
      </c>
      <c r="D16" s="17">
        <f>H16+187</f>
        <v>441</v>
      </c>
      <c r="E16" s="14"/>
      <c r="F16" s="6">
        <v>8</v>
      </c>
      <c r="G16" s="16">
        <v>23120</v>
      </c>
      <c r="H16" s="17">
        <v>254</v>
      </c>
    </row>
    <row r="17" spans="1:8">
      <c r="A17" s="10" t="s">
        <v>14</v>
      </c>
      <c r="B17" s="11">
        <v>4</v>
      </c>
      <c r="C17" s="12">
        <f>G17+67490</f>
        <v>73090</v>
      </c>
      <c r="D17" s="13">
        <f>H17+642</f>
        <v>718</v>
      </c>
      <c r="E17" s="14"/>
      <c r="F17" s="11">
        <v>1</v>
      </c>
      <c r="G17" s="12">
        <v>5600</v>
      </c>
      <c r="H17" s="13">
        <v>76</v>
      </c>
    </row>
    <row r="18" spans="1:8">
      <c r="A18" s="18" t="s">
        <v>15</v>
      </c>
      <c r="B18" s="6">
        <v>2</v>
      </c>
      <c r="C18" s="16">
        <v>0</v>
      </c>
      <c r="D18" s="17">
        <f>H18+50</f>
        <v>150</v>
      </c>
      <c r="E18" s="19"/>
      <c r="F18" s="6">
        <v>1</v>
      </c>
      <c r="G18" s="16">
        <v>0</v>
      </c>
      <c r="H18" s="17">
        <v>100</v>
      </c>
    </row>
    <row r="19" spans="1:8" ht="15.75">
      <c r="A19" s="32" t="s">
        <v>16</v>
      </c>
      <c r="B19" s="33">
        <f>SUM(B5:B18)</f>
        <v>97</v>
      </c>
      <c r="C19" s="34">
        <f>SUM(C5:C18)</f>
        <v>10087742</v>
      </c>
      <c r="D19" s="35">
        <f>SUM(D5:D18)</f>
        <v>42222</v>
      </c>
      <c r="E19" s="33"/>
      <c r="F19" s="36">
        <f>SUM(F5:F18)</f>
        <v>53</v>
      </c>
      <c r="G19" s="37">
        <f>SUM(G5:G18)</f>
        <v>5215399</v>
      </c>
      <c r="H19" s="35">
        <f>SUM(H5:H18)</f>
        <v>21957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29" sqref="F29"/>
    </sheetView>
  </sheetViews>
  <sheetFormatPr defaultRowHeight="15"/>
  <cols>
    <col min="1" max="1" width="34" bestFit="1" customWidth="1"/>
    <col min="2" max="2" width="8.85546875" bestFit="1" customWidth="1"/>
    <col min="3" max="3" width="16.140625" bestFit="1" customWidth="1"/>
    <col min="4" max="4" width="13.28515625" bestFit="1" customWidth="1"/>
    <col min="5" max="5" width="2.85546875" customWidth="1"/>
    <col min="6" max="6" width="8.28515625" bestFit="1" customWidth="1"/>
    <col min="7" max="7" width="16.140625" bestFit="1" customWidth="1"/>
    <col min="8" max="8" width="12" bestFit="1" customWidth="1"/>
  </cols>
  <sheetData>
    <row r="1" spans="1:8" ht="15.75">
      <c r="A1" s="39" t="s">
        <v>0</v>
      </c>
      <c r="B1" s="40"/>
      <c r="C1" s="40"/>
      <c r="D1" s="40"/>
      <c r="E1" s="40"/>
      <c r="F1" s="40"/>
      <c r="G1" s="40"/>
      <c r="H1" s="41"/>
    </row>
    <row r="2" spans="1:8" ht="15.75">
      <c r="A2" s="42" t="s">
        <v>33</v>
      </c>
      <c r="B2" s="43"/>
      <c r="C2" s="43"/>
      <c r="D2" s="43"/>
      <c r="E2" s="43"/>
      <c r="F2" s="43"/>
      <c r="G2" s="43"/>
      <c r="H2" s="44"/>
    </row>
    <row r="3" spans="1:8" ht="30">
      <c r="A3" s="1" t="s">
        <v>1</v>
      </c>
      <c r="B3" s="2" t="s">
        <v>18</v>
      </c>
      <c r="C3" s="3" t="s">
        <v>19</v>
      </c>
      <c r="D3" s="2" t="s">
        <v>20</v>
      </c>
      <c r="E3" s="2"/>
      <c r="F3" s="1" t="s">
        <v>34</v>
      </c>
      <c r="G3" s="4" t="s">
        <v>35</v>
      </c>
      <c r="H3" s="1" t="s">
        <v>36</v>
      </c>
    </row>
    <row r="4" spans="1:8">
      <c r="A4" s="5"/>
      <c r="B4" s="6"/>
      <c r="C4" s="7"/>
      <c r="D4" s="7"/>
      <c r="E4" s="8"/>
      <c r="F4" s="6"/>
      <c r="G4" s="9"/>
      <c r="H4" s="6"/>
    </row>
    <row r="5" spans="1:8">
      <c r="A5" s="10" t="s">
        <v>2</v>
      </c>
      <c r="B5" s="11">
        <f>F5+5</f>
        <v>18</v>
      </c>
      <c r="C5" s="12">
        <f>G5+1146842</f>
        <v>4428004</v>
      </c>
      <c r="D5" s="13">
        <f>H5+4359</f>
        <v>15475</v>
      </c>
      <c r="E5" s="14"/>
      <c r="F5" s="11">
        <v>13</v>
      </c>
      <c r="G5" s="12">
        <v>3281162</v>
      </c>
      <c r="H5" s="13">
        <v>11116</v>
      </c>
    </row>
    <row r="6" spans="1:8">
      <c r="A6" s="15" t="s">
        <v>3</v>
      </c>
      <c r="B6" s="6">
        <v>1</v>
      </c>
      <c r="C6" s="16">
        <v>285889</v>
      </c>
      <c r="D6" s="17">
        <v>1023</v>
      </c>
      <c r="E6" s="14"/>
      <c r="F6" s="6">
        <v>0</v>
      </c>
      <c r="G6" s="16">
        <v>0</v>
      </c>
      <c r="H6" s="17">
        <v>0</v>
      </c>
    </row>
    <row r="7" spans="1:8">
      <c r="A7" s="10" t="s">
        <v>4</v>
      </c>
      <c r="B7" s="11">
        <f>F7+19</f>
        <v>28</v>
      </c>
      <c r="C7" s="12">
        <f>G7+566116</f>
        <v>745576</v>
      </c>
      <c r="D7" s="13">
        <f>H7+3089</f>
        <v>4190</v>
      </c>
      <c r="E7" s="14"/>
      <c r="F7" s="11">
        <v>9</v>
      </c>
      <c r="G7" s="12">
        <v>179460</v>
      </c>
      <c r="H7" s="13">
        <v>1101</v>
      </c>
    </row>
    <row r="8" spans="1:8">
      <c r="A8" s="18" t="s">
        <v>5</v>
      </c>
      <c r="B8" s="6">
        <v>0</v>
      </c>
      <c r="C8" s="16">
        <v>0</v>
      </c>
      <c r="D8" s="17">
        <v>0</v>
      </c>
      <c r="E8" s="14"/>
      <c r="F8" s="6">
        <v>0</v>
      </c>
      <c r="G8" s="16">
        <v>0</v>
      </c>
      <c r="H8" s="17">
        <v>0</v>
      </c>
    </row>
    <row r="9" spans="1:8">
      <c r="A9" s="10" t="s">
        <v>6</v>
      </c>
      <c r="B9" s="11">
        <v>3</v>
      </c>
      <c r="C9" s="12" t="s">
        <v>24</v>
      </c>
      <c r="D9" s="13">
        <f>H9+100</f>
        <v>150</v>
      </c>
      <c r="E9" s="14"/>
      <c r="F9" s="11">
        <v>1</v>
      </c>
      <c r="G9" s="12" t="s">
        <v>24</v>
      </c>
      <c r="H9" s="13">
        <v>50</v>
      </c>
    </row>
    <row r="10" spans="1:8">
      <c r="A10" s="18" t="s">
        <v>7</v>
      </c>
      <c r="B10" s="6">
        <v>5</v>
      </c>
      <c r="C10" s="16">
        <f>G10+4492000</f>
        <v>4502200</v>
      </c>
      <c r="D10" s="17">
        <f>H10+15154</f>
        <v>15269</v>
      </c>
      <c r="E10" s="14"/>
      <c r="F10" s="6">
        <v>1</v>
      </c>
      <c r="G10" s="16">
        <v>10200</v>
      </c>
      <c r="H10" s="17">
        <v>115</v>
      </c>
    </row>
    <row r="11" spans="1:8">
      <c r="A11" s="10" t="s">
        <v>8</v>
      </c>
      <c r="B11" s="11">
        <f>F11+13</f>
        <v>17</v>
      </c>
      <c r="C11" s="12">
        <f>G11+3041043</f>
        <v>3171243</v>
      </c>
      <c r="D11" s="13">
        <f>H11+12963</f>
        <v>14069</v>
      </c>
      <c r="E11" s="14"/>
      <c r="F11" s="11">
        <v>4</v>
      </c>
      <c r="G11" s="12">
        <v>130200</v>
      </c>
      <c r="H11" s="13">
        <v>1106</v>
      </c>
    </row>
    <row r="12" spans="1:8">
      <c r="A12" s="18" t="s">
        <v>9</v>
      </c>
      <c r="B12" s="6">
        <v>0</v>
      </c>
      <c r="C12" s="16">
        <v>0</v>
      </c>
      <c r="D12" s="17">
        <v>0</v>
      </c>
      <c r="E12" s="14"/>
      <c r="F12" s="6">
        <v>0</v>
      </c>
      <c r="G12" s="16">
        <v>0</v>
      </c>
      <c r="H12" s="17">
        <v>0</v>
      </c>
    </row>
    <row r="13" spans="1:8">
      <c r="A13" s="10" t="s">
        <v>10</v>
      </c>
      <c r="B13" s="11">
        <v>0</v>
      </c>
      <c r="C13" s="12">
        <v>0</v>
      </c>
      <c r="D13" s="13">
        <v>0</v>
      </c>
      <c r="E13" s="14"/>
      <c r="F13" s="11">
        <v>0</v>
      </c>
      <c r="G13" s="12">
        <v>0</v>
      </c>
      <c r="H13" s="13">
        <v>0</v>
      </c>
    </row>
    <row r="14" spans="1:8">
      <c r="A14" s="18" t="s">
        <v>11</v>
      </c>
      <c r="B14" s="6">
        <v>1</v>
      </c>
      <c r="C14" s="16" t="s">
        <v>24</v>
      </c>
      <c r="D14" s="17">
        <v>20</v>
      </c>
      <c r="E14" s="14"/>
      <c r="F14" s="6">
        <v>1</v>
      </c>
      <c r="G14" s="16" t="s">
        <v>24</v>
      </c>
      <c r="H14" s="17">
        <v>20</v>
      </c>
    </row>
    <row r="15" spans="1:8">
      <c r="A15" s="10" t="s">
        <v>12</v>
      </c>
      <c r="B15" s="11">
        <f>F15+32</f>
        <v>48</v>
      </c>
      <c r="C15" s="12">
        <f>G15+444017</f>
        <v>558967</v>
      </c>
      <c r="D15" s="13">
        <f>H15+4225</f>
        <v>5500</v>
      </c>
      <c r="E15" s="14"/>
      <c r="F15" s="11">
        <v>16</v>
      </c>
      <c r="G15" s="12">
        <v>114950</v>
      </c>
      <c r="H15" s="13">
        <v>1275</v>
      </c>
    </row>
    <row r="16" spans="1:8">
      <c r="A16" s="18" t="s">
        <v>13</v>
      </c>
      <c r="B16" s="6">
        <f>F16+15</f>
        <v>22</v>
      </c>
      <c r="C16" s="16">
        <f>G16+38745</f>
        <v>63610</v>
      </c>
      <c r="D16" s="17">
        <f>H16+441</f>
        <v>702</v>
      </c>
      <c r="E16" s="14"/>
      <c r="F16" s="6">
        <v>7</v>
      </c>
      <c r="G16" s="16">
        <v>24865</v>
      </c>
      <c r="H16" s="17">
        <v>261</v>
      </c>
    </row>
    <row r="17" spans="1:8">
      <c r="A17" s="10" t="s">
        <v>14</v>
      </c>
      <c r="B17" s="11">
        <f>F17+4</f>
        <v>19</v>
      </c>
      <c r="C17" s="12">
        <f>G17+73090</f>
        <v>149590</v>
      </c>
      <c r="D17" s="13">
        <f>H17+718</f>
        <v>2079</v>
      </c>
      <c r="E17" s="14"/>
      <c r="F17" s="11">
        <v>15</v>
      </c>
      <c r="G17" s="12">
        <v>76500</v>
      </c>
      <c r="H17" s="13">
        <v>1361</v>
      </c>
    </row>
    <row r="18" spans="1:8">
      <c r="A18" s="18" t="s">
        <v>15</v>
      </c>
      <c r="B18" s="6">
        <v>2</v>
      </c>
      <c r="C18" s="16">
        <v>0</v>
      </c>
      <c r="D18" s="17">
        <v>150</v>
      </c>
      <c r="E18" s="19"/>
      <c r="F18" s="6">
        <v>0</v>
      </c>
      <c r="G18" s="16">
        <v>0</v>
      </c>
      <c r="H18" s="17">
        <v>0</v>
      </c>
    </row>
    <row r="19" spans="1:8" ht="15.75">
      <c r="A19" s="45" t="s">
        <v>16</v>
      </c>
      <c r="B19" s="46">
        <f>SUM(B5:B18)</f>
        <v>164</v>
      </c>
      <c r="C19" s="47">
        <f>SUM(C5:C18)</f>
        <v>13905079</v>
      </c>
      <c r="D19" s="48">
        <f>SUM(D5:D18)</f>
        <v>58627</v>
      </c>
      <c r="E19" s="46"/>
      <c r="F19" s="49">
        <f>SUM(F5:F18)</f>
        <v>67</v>
      </c>
      <c r="G19" s="50">
        <f>SUM(G5:G18)</f>
        <v>3817337</v>
      </c>
      <c r="H19" s="48">
        <f>SUM(H5:H18)</f>
        <v>16405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JAN</vt:lpstr>
      <vt:lpstr>FEB</vt:lpstr>
      <vt:lpstr>MAR</vt:lpstr>
      <vt:lpstr>APR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dsilbaugh</dc:creator>
  <cp:lastModifiedBy>dsilbaugh</cp:lastModifiedBy>
  <dcterms:created xsi:type="dcterms:W3CDTF">2017-01-03T15:23:45Z</dcterms:created>
  <dcterms:modified xsi:type="dcterms:W3CDTF">2017-05-01T21:44:52Z</dcterms:modified>
</cp:coreProperties>
</file>